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4AC8317F-3DEC-4997-B931-CCED6A13643C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7 RiL " sheetId="1" r:id="rId1"/>
  </sheets>
  <definedNames>
    <definedName name="_xlnm._FilterDatabase" localSheetId="0" hidden="1">'Lisa 7 RiL '!$A$12:$G$29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4" i="1"/>
  <c r="K19" i="1"/>
  <c r="K15" i="1"/>
  <c r="K6" i="1"/>
  <c r="K7" i="1"/>
  <c r="K8" i="1"/>
  <c r="K9" i="1"/>
  <c r="K10" i="1"/>
  <c r="L26" i="1"/>
  <c r="L24" i="1"/>
  <c r="L19" i="1"/>
  <c r="L6" i="1"/>
  <c r="M6" i="1"/>
  <c r="L7" i="1"/>
  <c r="L8" i="1"/>
  <c r="L9" i="1"/>
  <c r="M9" i="1"/>
  <c r="L10" i="1"/>
  <c r="H26" i="1"/>
  <c r="I26" i="1"/>
  <c r="H24" i="1"/>
  <c r="I24" i="1"/>
  <c r="J24" i="1"/>
  <c r="H19" i="1"/>
  <c r="I19" i="1"/>
  <c r="J25" i="1"/>
  <c r="M25" i="1" s="1"/>
  <c r="J27" i="1"/>
  <c r="M27" i="1" s="1"/>
  <c r="J28" i="1"/>
  <c r="M28" i="1" s="1"/>
  <c r="J29" i="1"/>
  <c r="M29" i="1" s="1"/>
  <c r="J22" i="1"/>
  <c r="M22" i="1" s="1"/>
  <c r="J23" i="1"/>
  <c r="M23" i="1" s="1"/>
  <c r="J21" i="1"/>
  <c r="M21" i="1" s="1"/>
  <c r="J20" i="1"/>
  <c r="M20" i="1" s="1"/>
  <c r="G19" i="1"/>
  <c r="H6" i="1"/>
  <c r="H7" i="1"/>
  <c r="H8" i="1"/>
  <c r="H9" i="1"/>
  <c r="H10" i="1"/>
  <c r="I18" i="1" l="1"/>
  <c r="I17" i="1" s="1"/>
  <c r="K11" i="1"/>
  <c r="K18" i="1"/>
  <c r="K17" i="1" s="1"/>
  <c r="M10" i="1"/>
  <c r="M26" i="1"/>
  <c r="M24" i="1"/>
  <c r="M8" i="1"/>
  <c r="M7" i="1"/>
  <c r="M19" i="1"/>
  <c r="J19" i="1"/>
  <c r="J18" i="1" s="1"/>
  <c r="J17" i="1" s="1"/>
  <c r="J26" i="1"/>
  <c r="L18" i="1"/>
  <c r="L17" i="1" s="1"/>
  <c r="L11" i="1"/>
  <c r="H18" i="1"/>
  <c r="H17" i="1" s="1"/>
  <c r="H11" i="1"/>
  <c r="M11" i="1" l="1"/>
  <c r="M18" i="1"/>
  <c r="M17" i="1" s="1"/>
  <c r="J10" i="1"/>
  <c r="J16" i="1"/>
  <c r="J6" i="1" s="1"/>
  <c r="I6" i="1"/>
  <c r="I7" i="1"/>
  <c r="J7" i="1"/>
  <c r="I8" i="1"/>
  <c r="J8" i="1"/>
  <c r="I9" i="1"/>
  <c r="J9" i="1"/>
  <c r="I10" i="1"/>
  <c r="I11" i="1" l="1"/>
  <c r="J11" i="1"/>
  <c r="I15" i="1"/>
  <c r="J15" i="1"/>
  <c r="G26" i="1" l="1"/>
  <c r="G15" i="1" l="1"/>
  <c r="G6" i="1" l="1"/>
  <c r="G10" i="1"/>
  <c r="G9" i="1"/>
  <c r="G8" i="1"/>
  <c r="G7" i="1"/>
  <c r="G24" i="1"/>
  <c r="G18" i="1" l="1"/>
  <c r="G17" i="1" s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tc={877A6645-4E8E-4394-87B4-E90594A319A8}</author>
  </authors>
  <commentList>
    <comment ref="G25" authorId="0" shapeId="0" xr:uid="{877A6645-4E8E-4394-87B4-E90594A319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57,5 tuh KeA-lt</t>
      </text>
    </comment>
  </commentList>
</comments>
</file>

<file path=xl/sharedStrings.xml><?xml version="1.0" encoding="utf-8"?>
<sst xmlns="http://schemas.openxmlformats.org/spreadsheetml/2006/main" count="80" uniqueCount="58">
  <si>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</si>
  <si>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</si>
  <si>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</si>
  <si>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</si>
  <si>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</si>
  <si>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</si>
  <si>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</si>
  <si>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</si>
  <si>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</si>
  <si>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</si>
  <si>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</si>
  <si>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</si>
  <si>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</si>
  <si>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</si>
  <si>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</si>
  <si>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</si>
  <si>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</si>
  <si>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</si>
  <si>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INVESTEERINGUD KOKKU</t>
  </si>
  <si>
    <t>KULUD  KOKKU</t>
  </si>
  <si>
    <t>KÄIBEMAKS  KOKKU</t>
  </si>
  <si>
    <t>TULEMUSVALDKOND  TRANSPORT</t>
  </si>
  <si>
    <t>PROGRAMM  TRANSPORDI  KONKURENTSIVÕIME  JA  LIIKUVUS</t>
  </si>
  <si>
    <t>MINISTRI_LIIGENDUS</t>
  </si>
  <si>
    <t>2023_01</t>
  </si>
  <si>
    <t>Lisa 7</t>
  </si>
  <si>
    <t>TRTR0302</t>
  </si>
  <si>
    <t>Veetransporditaristu arendamine ja korrashoid</t>
  </si>
  <si>
    <t>20</t>
  </si>
  <si>
    <t>TRTR0000</t>
  </si>
  <si>
    <t>IN002000</t>
  </si>
  <si>
    <t>IN003000</t>
  </si>
  <si>
    <t>IT investeeringud</t>
  </si>
  <si>
    <t>Transpordivahendid</t>
  </si>
  <si>
    <t>Investeeringud transporti</t>
  </si>
  <si>
    <t>10</t>
  </si>
  <si>
    <t xml:space="preserve">Kulud </t>
  </si>
  <si>
    <t xml:space="preserve">Investeeringud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</si>
  <si>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</si>
  <si>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Lõplik eelarve 2023</t>
  </si>
  <si>
    <t>Kinnitatud eelarve 2023</t>
  </si>
  <si>
    <t>2023 RE seaduse muudatus (I pa)</t>
  </si>
  <si>
    <t>SEADUSE_ MUUDATUS</t>
  </si>
  <si>
    <t>2023_08</t>
  </si>
  <si>
    <t>2022. a-st ülek vahendid MKMi 22.06.2023 KK nr 119</t>
  </si>
  <si>
    <t>EELARVE_ ULE</t>
  </si>
  <si>
    <t>2023_05</t>
  </si>
  <si>
    <t>IN070054</t>
  </si>
  <si>
    <t>VA Rohuküla tootmisbaasi uuendamine</t>
  </si>
  <si>
    <t>IN070098</t>
  </si>
  <si>
    <t>Rohuküla sadama kai taastamine</t>
  </si>
  <si>
    <t>Riigilaevastik kuni 30.06.2023</t>
  </si>
  <si>
    <t>2023_06</t>
  </si>
  <si>
    <t>2023 RE seaduse muudatus (II pa)</t>
  </si>
  <si>
    <t>2023_01; 2023_03</t>
  </si>
  <si>
    <t>Aktiga KLIMile üle antud</t>
  </si>
  <si>
    <t>Kinnitatud eelarve 18.08.2023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</si>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</sst>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name val="Calibri"/>
      <family val="2"/>
      <scheme val="minor"/>
    </font>
    <font>
      <b/>
      <sz val="9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49" fontId="2" fillId="0" borderId="1" xfId="0" applyNumberFormat="1" applyFont="1" applyBorder="1"/>
    <xf numFmtId="0" fontId="17" fillId="0" borderId="1" xfId="0" applyFont="1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0" fillId="0" borderId="0" xfId="0" applyAlignment="1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69B9C97D-D317-4857-8217-6A587C6FAB51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3-01-20T15:55:30.18" personId="{69B9C97D-D317-4857-8217-6A587C6FAB51}" id="{877A6645-4E8E-4394-87B4-E90594A319A8}">
    <text>Sh 57,5 tuh KeA-lt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P33"/>
  <sheetViews>
    <sheetView tabSelected="1" zoomScaleNormal="100" workbookViewId="0">
      <selection activeCell="E36" sqref="E36"/>
    </sheetView>
  </sheetViews>
  <sheetFormatPr defaultRowHeight="14.4" outlineLevelCol="1" x14ac:dyDescent="0.3"/>
  <cols>
    <col min="1" max="1" width="10.6640625" customWidth="1"/>
    <col min="2" max="2" width="23" customWidth="1"/>
    <col min="3" max="3" width="7.44140625" style="1" customWidth="1"/>
    <col min="4" max="4" width="9.6640625" customWidth="1"/>
    <col min="5" max="5" width="30.33203125" customWidth="1"/>
    <col min="6" max="6" width="23.88671875" customWidth="1"/>
    <col min="7" max="7" width="12.88671875" hidden="1" customWidth="1" outlineLevel="1"/>
    <col min="8" max="8" width="12.33203125" hidden="1" customWidth="1" outlineLevel="1"/>
    <col min="9" max="9" width="11.5546875" hidden="1" customWidth="1" outlineLevel="1"/>
    <col min="10" max="10" width="11.33203125" customWidth="1" collapsed="1"/>
    <col min="11" max="11" width="11.33203125" customWidth="1"/>
    <col min="12" max="12" width="12.5546875" customWidth="1"/>
    <col min="13" max="13" width="12" customWidth="1"/>
  </cols>
  <sheetData>
    <row r="1" spans="1:16" x14ac:dyDescent="0.3">
      <c r="D1" s="2"/>
      <c r="E1" s="2"/>
      <c r="M1" s="3" t="s">
        <v>25</v>
      </c>
    </row>
    <row r="2" spans="1:16" ht="16.8" customHeight="1" x14ac:dyDescent="0.3">
      <c r="D2" s="4"/>
      <c r="E2" s="50" t="s">
        <v>57</v>
      </c>
      <c r="F2" s="50"/>
      <c r="G2" s="50"/>
      <c r="H2" s="50"/>
      <c r="I2" s="50"/>
      <c r="J2" s="50"/>
      <c r="K2" s="50"/>
      <c r="L2" s="50"/>
      <c r="M2" s="50"/>
      <c r="N2" s="4"/>
      <c r="O2" s="4"/>
      <c r="P2" s="4"/>
    </row>
    <row r="3" spans="1:16" ht="10.5" customHeight="1" x14ac:dyDescent="0.3">
      <c r="C3" s="4"/>
      <c r="D3" s="4"/>
      <c r="E3" s="50"/>
      <c r="F3" s="50"/>
      <c r="G3" s="50"/>
      <c r="H3" s="50"/>
      <c r="I3" s="50"/>
      <c r="J3" s="50"/>
      <c r="K3" s="50"/>
      <c r="L3" s="50"/>
      <c r="M3" s="50"/>
    </row>
    <row r="4" spans="1:16" x14ac:dyDescent="0.3">
      <c r="C4" s="4"/>
      <c r="D4" s="4"/>
      <c r="E4" s="4"/>
      <c r="F4" s="4"/>
      <c r="G4" s="4"/>
      <c r="H4" s="4"/>
    </row>
    <row r="5" spans="1:16" x14ac:dyDescent="0.3">
      <c r="A5" s="5" t="s">
        <v>51</v>
      </c>
    </row>
    <row r="6" spans="1:16" x14ac:dyDescent="0.3">
      <c r="A6" s="5"/>
      <c r="F6" s="6" t="s">
        <v>0</v>
      </c>
      <c r="G6" s="9">
        <f>+SUBTOTAL(9, G16)</f>
        <v>0</v>
      </c>
      <c r="H6" s="9">
        <f>+SUBTOTAL(9, H16)</f>
        <v>0</v>
      </c>
      <c r="I6" s="9">
        <f t="shared" ref="I6:J6" si="0">+SUBTOTAL(9, I16)</f>
        <v>0</v>
      </c>
      <c r="J6" s="9">
        <f t="shared" si="0"/>
        <v>0</v>
      </c>
      <c r="K6" s="9">
        <f t="shared" ref="K6" si="1">+SUBTOTAL(9, K16)</f>
        <v>0</v>
      </c>
      <c r="L6" s="9">
        <f t="shared" ref="L6:M6" si="2">+SUBTOTAL(9, L16)</f>
        <v>0</v>
      </c>
      <c r="M6" s="9">
        <f t="shared" si="2"/>
        <v>0</v>
      </c>
    </row>
    <row r="7" spans="1:16" x14ac:dyDescent="0.3">
      <c r="A7" s="8"/>
      <c r="F7" s="6" t="s">
        <v>1</v>
      </c>
      <c r="G7" s="9">
        <f t="shared" ref="G7:M7" si="3">SUMIF($F$20:$F$25,"Investeeringud*",G$20:G$25)</f>
        <v>-541695</v>
      </c>
      <c r="H7" s="9">
        <f t="shared" si="3"/>
        <v>-260834</v>
      </c>
      <c r="I7" s="9">
        <f t="shared" si="3"/>
        <v>541695.00002000004</v>
      </c>
      <c r="J7" s="9">
        <f t="shared" si="3"/>
        <v>-260833.99997999999</v>
      </c>
      <c r="K7" s="9">
        <f t="shared" si="3"/>
        <v>0</v>
      </c>
      <c r="L7" s="9">
        <f t="shared" si="3"/>
        <v>260834</v>
      </c>
      <c r="M7" s="9">
        <f t="shared" si="3"/>
        <v>2.0000006770715117E-5</v>
      </c>
    </row>
    <row r="8" spans="1:16" x14ac:dyDescent="0.3">
      <c r="A8" s="8"/>
      <c r="F8" s="10" t="s">
        <v>2</v>
      </c>
      <c r="G8" s="9">
        <f t="shared" ref="G8:M8" si="4">SUMIF($F$20:$F$25,"Kulud*",G$20:G$25)</f>
        <v>-6185805</v>
      </c>
      <c r="H8" s="9">
        <f t="shared" si="4"/>
        <v>0</v>
      </c>
      <c r="I8" s="9">
        <f t="shared" si="4"/>
        <v>5746000.0000200002</v>
      </c>
      <c r="J8" s="9">
        <f t="shared" si="4"/>
        <v>-439804.99997999985</v>
      </c>
      <c r="K8" s="9">
        <f t="shared" si="4"/>
        <v>65493</v>
      </c>
      <c r="L8" s="9">
        <f t="shared" si="4"/>
        <v>0</v>
      </c>
      <c r="M8" s="9">
        <f t="shared" si="4"/>
        <v>-374311.99997999985</v>
      </c>
    </row>
    <row r="9" spans="1:16" x14ac:dyDescent="0.3">
      <c r="A9" s="8"/>
      <c r="F9" s="11" t="s">
        <v>3</v>
      </c>
      <c r="G9" s="9">
        <f t="shared" ref="G9:M9" si="5">SUMIF($F$20:$F$25,"Põhivara kulum*",G$20:G$25)</f>
        <v>0</v>
      </c>
      <c r="H9" s="9">
        <f t="shared" si="5"/>
        <v>0</v>
      </c>
      <c r="I9" s="9">
        <f t="shared" si="5"/>
        <v>0</v>
      </c>
      <c r="J9" s="9">
        <f t="shared" si="5"/>
        <v>0</v>
      </c>
      <c r="K9" s="9">
        <f t="shared" si="5"/>
        <v>0</v>
      </c>
      <c r="L9" s="9">
        <f t="shared" si="5"/>
        <v>0</v>
      </c>
      <c r="M9" s="9">
        <f t="shared" si="5"/>
        <v>0</v>
      </c>
    </row>
    <row r="10" spans="1:16" x14ac:dyDescent="0.3">
      <c r="A10" s="8"/>
      <c r="F10" s="11" t="s">
        <v>4</v>
      </c>
      <c r="G10" s="9">
        <f>+SUBTOTAL(9, G27:G29)</f>
        <v>-835359</v>
      </c>
      <c r="H10" s="9">
        <f>+SUBTOTAL(9, H27:H29)</f>
        <v>0</v>
      </c>
      <c r="I10" s="9">
        <f t="shared" ref="I10:J10" si="6">+SUBTOTAL(9, I27:I29)</f>
        <v>812981.00002999988</v>
      </c>
      <c r="J10" s="9">
        <f t="shared" si="6"/>
        <v>-22377.999970000037</v>
      </c>
      <c r="K10" s="9">
        <f t="shared" ref="K10" si="7">+SUBTOTAL(9, K27:K29)</f>
        <v>11238</v>
      </c>
      <c r="L10" s="9">
        <f t="shared" ref="L10:M10" si="8">+SUBTOTAL(9, L27:L29)</f>
        <v>0</v>
      </c>
      <c r="M10" s="9">
        <f t="shared" si="8"/>
        <v>-11139.999970000037</v>
      </c>
    </row>
    <row r="11" spans="1:16" x14ac:dyDescent="0.3">
      <c r="A11" s="8"/>
      <c r="F11" s="12" t="s">
        <v>5</v>
      </c>
      <c r="G11" s="13">
        <f>SUM(G7:G10)</f>
        <v>-7562859</v>
      </c>
      <c r="H11" s="13">
        <f>SUM(H7:H10)</f>
        <v>-260834</v>
      </c>
      <c r="I11" s="13">
        <f t="shared" ref="I11:J11" si="9">SUM(I7:I10)</f>
        <v>7100676.0000700001</v>
      </c>
      <c r="J11" s="13">
        <f t="shared" si="9"/>
        <v>-723016.99992999982</v>
      </c>
      <c r="K11" s="13">
        <f t="shared" ref="K11" si="10">SUM(K7:K10)</f>
        <v>76731</v>
      </c>
      <c r="L11" s="13">
        <f t="shared" ref="L11:M11" si="11">SUM(L7:L10)</f>
        <v>260834</v>
      </c>
      <c r="M11" s="13">
        <f t="shared" si="11"/>
        <v>-385451.99992999987</v>
      </c>
    </row>
    <row r="12" spans="1:16" ht="66" customHeight="1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40</v>
      </c>
      <c r="H12" s="44" t="s">
        <v>44</v>
      </c>
      <c r="I12" s="14" t="s">
        <v>41</v>
      </c>
      <c r="J12" s="14" t="s">
        <v>56</v>
      </c>
      <c r="K12" s="14" t="s">
        <v>53</v>
      </c>
      <c r="L12" s="14" t="s">
        <v>55</v>
      </c>
      <c r="M12" s="14" t="s">
        <v>39</v>
      </c>
    </row>
    <row r="13" spans="1:16" ht="26.4" x14ac:dyDescent="0.3">
      <c r="A13" s="16"/>
      <c r="B13" s="16"/>
      <c r="C13" s="17"/>
      <c r="D13" s="18"/>
      <c r="E13" s="19"/>
      <c r="F13" s="20" t="s">
        <v>12</v>
      </c>
      <c r="G13" s="42" t="s">
        <v>23</v>
      </c>
      <c r="H13" s="42" t="s">
        <v>45</v>
      </c>
      <c r="I13" s="43" t="s">
        <v>42</v>
      </c>
      <c r="J13" s="18"/>
      <c r="K13" s="43" t="s">
        <v>42</v>
      </c>
      <c r="L13" s="42" t="s">
        <v>45</v>
      </c>
      <c r="M13" s="18"/>
    </row>
    <row r="14" spans="1:16" ht="27.6" customHeight="1" x14ac:dyDescent="0.3">
      <c r="A14" s="18" t="s">
        <v>13</v>
      </c>
      <c r="B14" s="18" t="s">
        <v>13</v>
      </c>
      <c r="C14" s="21" t="s">
        <v>13</v>
      </c>
      <c r="D14" s="18"/>
      <c r="E14" s="19"/>
      <c r="F14" s="20" t="s">
        <v>14</v>
      </c>
      <c r="G14" s="46" t="s">
        <v>24</v>
      </c>
      <c r="H14" s="45" t="s">
        <v>46</v>
      </c>
      <c r="I14" s="47" t="s">
        <v>43</v>
      </c>
      <c r="J14" s="18"/>
      <c r="K14" s="48" t="s">
        <v>54</v>
      </c>
      <c r="L14" s="45" t="s">
        <v>52</v>
      </c>
      <c r="M14" s="18"/>
    </row>
    <row r="15" spans="1:16" x14ac:dyDescent="0.3">
      <c r="A15" s="51" t="s">
        <v>15</v>
      </c>
      <c r="B15" s="52"/>
      <c r="C15" s="23"/>
      <c r="D15" s="24"/>
      <c r="E15" s="24"/>
      <c r="F15" s="24"/>
      <c r="G15" s="25">
        <f>+SUBTOTAL(9, G16)</f>
        <v>0</v>
      </c>
      <c r="H15" s="25"/>
      <c r="I15" s="25">
        <f t="shared" ref="I15:K15" si="12">+SUBTOTAL(9, I16)</f>
        <v>0</v>
      </c>
      <c r="J15" s="25">
        <f t="shared" si="12"/>
        <v>0</v>
      </c>
      <c r="K15" s="25">
        <f t="shared" si="12"/>
        <v>0</v>
      </c>
      <c r="L15" s="25">
        <v>0</v>
      </c>
      <c r="M15" s="25">
        <v>0</v>
      </c>
    </row>
    <row r="16" spans="1:16" x14ac:dyDescent="0.3">
      <c r="A16" s="26" t="s">
        <v>16</v>
      </c>
      <c r="B16" s="26" t="s">
        <v>17</v>
      </c>
      <c r="C16" s="22"/>
      <c r="D16" s="26"/>
      <c r="E16" s="26"/>
      <c r="F16" s="26"/>
      <c r="G16" s="7">
        <v>0</v>
      </c>
      <c r="H16" s="7"/>
      <c r="I16" s="18"/>
      <c r="J16" s="7">
        <f>G16+I16</f>
        <v>0</v>
      </c>
      <c r="K16" s="7"/>
      <c r="L16" s="18"/>
      <c r="M16" s="7">
        <v>0</v>
      </c>
    </row>
    <row r="17" spans="1:13" x14ac:dyDescent="0.3">
      <c r="A17" s="51" t="s">
        <v>21</v>
      </c>
      <c r="B17" s="52"/>
      <c r="C17" s="23"/>
      <c r="D17" s="24"/>
      <c r="E17" s="24"/>
      <c r="F17" s="24"/>
      <c r="G17" s="25">
        <f t="shared" ref="G17:M17" si="13">+SUBTOTAL(9, G18:G25)</f>
        <v>-6727500</v>
      </c>
      <c r="H17" s="25">
        <f t="shared" si="13"/>
        <v>-260834</v>
      </c>
      <c r="I17" s="25">
        <f t="shared" si="13"/>
        <v>6287695.0000400003</v>
      </c>
      <c r="J17" s="25">
        <f t="shared" si="13"/>
        <v>-700638.99995999981</v>
      </c>
      <c r="K17" s="25">
        <f t="shared" si="13"/>
        <v>65493</v>
      </c>
      <c r="L17" s="25">
        <f t="shared" si="13"/>
        <v>260834</v>
      </c>
      <c r="M17" s="25">
        <f t="shared" si="13"/>
        <v>-374311.99995999981</v>
      </c>
    </row>
    <row r="18" spans="1:13" x14ac:dyDescent="0.3">
      <c r="A18" s="34" t="s">
        <v>22</v>
      </c>
      <c r="B18" s="35"/>
      <c r="C18" s="28"/>
      <c r="D18" s="24"/>
      <c r="E18" s="24"/>
      <c r="F18" s="24"/>
      <c r="G18" s="25">
        <f t="shared" ref="G18:M18" si="14">+SUBTOTAL(9, G19:G25)</f>
        <v>-6727500</v>
      </c>
      <c r="H18" s="25">
        <f t="shared" si="14"/>
        <v>-260834</v>
      </c>
      <c r="I18" s="25">
        <f t="shared" si="14"/>
        <v>6287695.0000400003</v>
      </c>
      <c r="J18" s="25">
        <f t="shared" si="14"/>
        <v>-700638.99995999981</v>
      </c>
      <c r="K18" s="25">
        <f t="shared" si="14"/>
        <v>65493</v>
      </c>
      <c r="L18" s="25">
        <f t="shared" si="14"/>
        <v>260834</v>
      </c>
      <c r="M18" s="25">
        <f t="shared" si="14"/>
        <v>-374311.99995999981</v>
      </c>
    </row>
    <row r="19" spans="1:13" x14ac:dyDescent="0.3">
      <c r="A19" s="53" t="s">
        <v>18</v>
      </c>
      <c r="B19" s="53"/>
      <c r="C19" s="28"/>
      <c r="D19" s="24"/>
      <c r="E19" s="24"/>
      <c r="F19" s="24"/>
      <c r="G19" s="25">
        <f>+SUBTOTAL(9, G20:G23)</f>
        <v>-541695</v>
      </c>
      <c r="H19" s="25">
        <f t="shared" ref="H19:J19" si="15">+SUBTOTAL(9, H20:H23)</f>
        <v>-260834</v>
      </c>
      <c r="I19" s="25">
        <f t="shared" si="15"/>
        <v>541695.00002000004</v>
      </c>
      <c r="J19" s="25">
        <f t="shared" si="15"/>
        <v>-260833.99997999999</v>
      </c>
      <c r="K19" s="25">
        <f t="shared" ref="K19" si="16">+SUBTOTAL(9, K20:K23)</f>
        <v>0</v>
      </c>
      <c r="L19" s="25">
        <f t="shared" ref="L19:M19" si="17">+SUBTOTAL(9, L20:L23)</f>
        <v>260834</v>
      </c>
      <c r="M19" s="25">
        <f t="shared" si="17"/>
        <v>2.0000006770715117E-5</v>
      </c>
    </row>
    <row r="20" spans="1:13" x14ac:dyDescent="0.3">
      <c r="A20" s="2" t="s">
        <v>29</v>
      </c>
      <c r="B20" s="38" t="s">
        <v>34</v>
      </c>
      <c r="C20" s="29" t="s">
        <v>28</v>
      </c>
      <c r="D20" s="40" t="s">
        <v>30</v>
      </c>
      <c r="E20" s="26" t="s">
        <v>32</v>
      </c>
      <c r="F20" s="39" t="s">
        <v>1</v>
      </c>
      <c r="G20" s="27">
        <v>-140700</v>
      </c>
      <c r="H20" s="27"/>
      <c r="I20" s="27">
        <v>140700.00000999999</v>
      </c>
      <c r="J20" s="27">
        <f>SUM(G20:I20)</f>
        <v>9.9999888334423304E-6</v>
      </c>
      <c r="K20" s="27"/>
      <c r="L20" s="27"/>
      <c r="M20" s="27">
        <f>J20+K20+L20</f>
        <v>9.9999888334423304E-6</v>
      </c>
    </row>
    <row r="21" spans="1:13" x14ac:dyDescent="0.3">
      <c r="A21" s="26"/>
      <c r="B21" s="26"/>
      <c r="C21" s="29" t="s">
        <v>28</v>
      </c>
      <c r="D21" s="26" t="s">
        <v>31</v>
      </c>
      <c r="E21" s="26" t="s">
        <v>33</v>
      </c>
      <c r="F21" s="39" t="s">
        <v>1</v>
      </c>
      <c r="G21" s="27">
        <v>-400995</v>
      </c>
      <c r="H21" s="27"/>
      <c r="I21" s="27">
        <v>400995.00001000002</v>
      </c>
      <c r="J21" s="27">
        <f>SUM(G21:I21)</f>
        <v>1.0000017937272787E-5</v>
      </c>
      <c r="K21" s="27"/>
      <c r="L21" s="27"/>
      <c r="M21" s="27">
        <f t="shared" ref="M21:M29" si="18">J21+K21+L21</f>
        <v>1.0000017937272787E-5</v>
      </c>
    </row>
    <row r="22" spans="1:13" x14ac:dyDescent="0.3">
      <c r="A22" s="26"/>
      <c r="B22" s="26"/>
      <c r="C22" s="29" t="s">
        <v>28</v>
      </c>
      <c r="D22" s="26" t="s">
        <v>47</v>
      </c>
      <c r="E22" s="26" t="s">
        <v>48</v>
      </c>
      <c r="F22" s="39" t="s">
        <v>1</v>
      </c>
      <c r="G22" s="27">
        <v>0</v>
      </c>
      <c r="H22" s="27">
        <v>-166667</v>
      </c>
      <c r="I22" s="27"/>
      <c r="J22" s="27">
        <f t="shared" ref="J22:J23" si="19">SUM(G22:I22)</f>
        <v>-166667</v>
      </c>
      <c r="K22" s="27"/>
      <c r="L22" s="27">
        <v>166667</v>
      </c>
      <c r="M22" s="27">
        <f t="shared" si="18"/>
        <v>0</v>
      </c>
    </row>
    <row r="23" spans="1:13" x14ac:dyDescent="0.3">
      <c r="A23" s="26"/>
      <c r="B23" s="26"/>
      <c r="C23" s="29" t="s">
        <v>28</v>
      </c>
      <c r="D23" s="26" t="s">
        <v>49</v>
      </c>
      <c r="E23" s="26" t="s">
        <v>50</v>
      </c>
      <c r="F23" s="39" t="s">
        <v>1</v>
      </c>
      <c r="G23" s="27">
        <v>0</v>
      </c>
      <c r="H23" s="27">
        <v>-94167</v>
      </c>
      <c r="I23" s="27"/>
      <c r="J23" s="27">
        <f t="shared" si="19"/>
        <v>-94167</v>
      </c>
      <c r="K23" s="27"/>
      <c r="L23" s="27">
        <v>94167</v>
      </c>
      <c r="M23" s="27">
        <f t="shared" si="18"/>
        <v>0</v>
      </c>
    </row>
    <row r="24" spans="1:13" x14ac:dyDescent="0.3">
      <c r="A24" s="53" t="s">
        <v>19</v>
      </c>
      <c r="B24" s="53"/>
      <c r="C24" s="28"/>
      <c r="D24" s="24"/>
      <c r="E24" s="24"/>
      <c r="F24" s="24"/>
      <c r="G24" s="25">
        <f>+SUBTOTAL(9, G25:G25)</f>
        <v>-6185805</v>
      </c>
      <c r="H24" s="25">
        <f t="shared" ref="H24:M24" si="20">+SUBTOTAL(9, H25:H25)</f>
        <v>0</v>
      </c>
      <c r="I24" s="25">
        <f t="shared" si="20"/>
        <v>5746000.0000200002</v>
      </c>
      <c r="J24" s="25">
        <f t="shared" si="20"/>
        <v>-439804.99997999985</v>
      </c>
      <c r="K24" s="25">
        <f t="shared" si="20"/>
        <v>65493</v>
      </c>
      <c r="L24" s="25">
        <f t="shared" si="20"/>
        <v>0</v>
      </c>
      <c r="M24" s="25">
        <f t="shared" si="20"/>
        <v>-374311.99997999985</v>
      </c>
    </row>
    <row r="25" spans="1:13" s="37" customFormat="1" ht="26.4" x14ac:dyDescent="0.3">
      <c r="A25" s="36" t="s">
        <v>26</v>
      </c>
      <c r="B25" s="38" t="s">
        <v>27</v>
      </c>
      <c r="C25" s="29" t="s">
        <v>28</v>
      </c>
      <c r="D25" s="29"/>
      <c r="E25" s="29"/>
      <c r="F25" s="29" t="s">
        <v>2</v>
      </c>
      <c r="G25" s="7">
        <v>-6185805</v>
      </c>
      <c r="H25" s="7"/>
      <c r="I25" s="7">
        <v>5746000.0000200002</v>
      </c>
      <c r="J25" s="7">
        <f>SUM(G25:I25)</f>
        <v>-439804.99997999985</v>
      </c>
      <c r="K25" s="7">
        <v>65493</v>
      </c>
      <c r="L25" s="7"/>
      <c r="M25" s="7">
        <f t="shared" si="18"/>
        <v>-374311.99997999985</v>
      </c>
    </row>
    <row r="26" spans="1:13" s="32" customFormat="1" x14ac:dyDescent="0.3">
      <c r="A26" s="23" t="s">
        <v>20</v>
      </c>
      <c r="B26" s="30"/>
      <c r="C26" s="31"/>
      <c r="D26" s="30"/>
      <c r="E26" s="30"/>
      <c r="F26" s="30"/>
      <c r="G26" s="25">
        <f>+SUBTOTAL(9, G27:G29)</f>
        <v>-835359</v>
      </c>
      <c r="H26" s="25">
        <f t="shared" ref="H26:M26" si="21">+SUBTOTAL(9, H27:H29)</f>
        <v>0</v>
      </c>
      <c r="I26" s="25">
        <f t="shared" si="21"/>
        <v>812981.00002999988</v>
      </c>
      <c r="J26" s="25">
        <f t="shared" si="21"/>
        <v>-22377.999970000037</v>
      </c>
      <c r="K26" s="25">
        <f t="shared" si="21"/>
        <v>11238</v>
      </c>
      <c r="L26" s="25">
        <f t="shared" si="21"/>
        <v>0</v>
      </c>
      <c r="M26" s="25">
        <f t="shared" si="21"/>
        <v>-11139.999970000037</v>
      </c>
    </row>
    <row r="27" spans="1:13" x14ac:dyDescent="0.3">
      <c r="A27" s="26" t="s">
        <v>16</v>
      </c>
      <c r="B27" s="26" t="s">
        <v>17</v>
      </c>
      <c r="C27" s="29" t="s">
        <v>35</v>
      </c>
      <c r="D27" s="29"/>
      <c r="E27" s="29"/>
      <c r="F27" s="29" t="s">
        <v>36</v>
      </c>
      <c r="G27" s="7">
        <v>-727020</v>
      </c>
      <c r="H27" s="7"/>
      <c r="I27" s="7">
        <v>704642.00000999996</v>
      </c>
      <c r="J27" s="27">
        <f t="shared" ref="J27:J29" si="22">SUM(G27:I27)</f>
        <v>-22377.99999000004</v>
      </c>
      <c r="K27" s="27">
        <v>11238</v>
      </c>
      <c r="L27" s="7"/>
      <c r="M27" s="27">
        <f t="shared" si="18"/>
        <v>-11139.99999000004</v>
      </c>
    </row>
    <row r="28" spans="1:13" x14ac:dyDescent="0.3">
      <c r="A28" s="26"/>
      <c r="B28" s="26"/>
      <c r="C28" s="29" t="s">
        <v>35</v>
      </c>
      <c r="D28" s="29" t="s">
        <v>30</v>
      </c>
      <c r="E28" s="29" t="s">
        <v>32</v>
      </c>
      <c r="F28" s="29" t="s">
        <v>37</v>
      </c>
      <c r="G28" s="7">
        <v>-28140</v>
      </c>
      <c r="H28" s="7"/>
      <c r="I28" s="7">
        <v>28140.00001</v>
      </c>
      <c r="J28" s="27">
        <f t="shared" si="22"/>
        <v>9.9999997473787516E-6</v>
      </c>
      <c r="K28" s="27"/>
      <c r="L28" s="7"/>
      <c r="M28" s="27">
        <f t="shared" si="18"/>
        <v>9.9999997473787516E-6</v>
      </c>
    </row>
    <row r="29" spans="1:13" x14ac:dyDescent="0.3">
      <c r="A29" s="26"/>
      <c r="B29" s="26"/>
      <c r="C29" s="29" t="s">
        <v>35</v>
      </c>
      <c r="D29" s="29" t="s">
        <v>31</v>
      </c>
      <c r="E29" s="29" t="s">
        <v>33</v>
      </c>
      <c r="F29" s="41" t="s">
        <v>1</v>
      </c>
      <c r="G29" s="7">
        <v>-80199</v>
      </c>
      <c r="H29" s="7"/>
      <c r="I29" s="7">
        <v>80199.000010000003</v>
      </c>
      <c r="J29" s="27">
        <f t="shared" si="22"/>
        <v>1.0000003385357559E-5</v>
      </c>
      <c r="K29" s="27"/>
      <c r="L29" s="7"/>
      <c r="M29" s="27">
        <f t="shared" si="18"/>
        <v>1.0000003385357559E-5</v>
      </c>
    </row>
    <row r="30" spans="1:13" ht="14.4" customHeight="1" x14ac:dyDescent="0.3"/>
    <row r="31" spans="1:13" ht="14.4" customHeight="1" x14ac:dyDescent="0.3">
      <c r="A31" s="49" t="s">
        <v>38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t="14.4" customHeight="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8" x14ac:dyDescent="0.3">
      <c r="A33" s="33"/>
      <c r="B33" s="33"/>
      <c r="C33" s="33"/>
      <c r="D33" s="33"/>
      <c r="E33" s="33"/>
      <c r="F33" s="33"/>
      <c r="G33" s="33"/>
      <c r="H33" s="33"/>
    </row>
  </sheetData>
  <autoFilter ref="A12:G29" xr:uid="{00000000-0001-0000-0000-000000000000}"/>
  <mergeCells count="6">
    <mergeCell ref="E2:M3"/>
    <mergeCell ref="A15:B15"/>
    <mergeCell ref="A17:B17"/>
    <mergeCell ref="A19:B19"/>
    <mergeCell ref="A24:B24"/>
    <mergeCell ref="A31:M3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 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2023-12-05T12:58:07Z</cp:lastPrinted>
  <dcterms:created xsi:type="dcterms:W3CDTF">2022-12-27T12:48:44Z</dcterms:created>
  <dcterms:modified xsi:type="dcterms:W3CDTF">2023-12-13T11:16:50Z</dcterms:modified>
</cp:coreProperties>
</file>